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395" windowHeight="5370"/>
  </bookViews>
  <sheets>
    <sheet name="menu" sheetId="7" r:id="rId1"/>
    <sheet name="budget overview" sheetId="8" r:id="rId2"/>
    <sheet name="food breakdown" sheetId="2" r:id="rId3"/>
    <sheet name="gear needed" sheetId="4" r:id="rId4"/>
    <sheet name="attendees" sheetId="5" r:id="rId5"/>
    <sheet name="kit list" sheetId="6" r:id="rId6"/>
    <sheet name="Sheet1" sheetId="9" r:id="rId7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8"/>
  <c r="D21"/>
  <c r="F24" i="2"/>
  <c r="G12"/>
  <c r="G13"/>
  <c r="G14"/>
  <c r="G15"/>
  <c r="G16"/>
  <c r="G17"/>
  <c r="G18"/>
  <c r="G19"/>
  <c r="G20"/>
  <c r="G21"/>
  <c r="G22"/>
  <c r="G23"/>
  <c r="G25"/>
  <c r="G26"/>
  <c r="G27"/>
  <c r="G28"/>
  <c r="G29"/>
  <c r="G30"/>
  <c r="G31"/>
  <c r="G32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11"/>
  <c r="F25"/>
  <c r="F36"/>
  <c r="F34"/>
  <c r="D32"/>
  <c r="F29"/>
  <c r="F16"/>
  <c r="F15"/>
  <c r="F21"/>
  <c r="F30"/>
  <c r="D10"/>
  <c r="F14"/>
  <c r="D44"/>
  <c r="D46"/>
  <c r="F43"/>
  <c r="F45"/>
  <c r="D13"/>
  <c r="D12"/>
  <c r="B4"/>
  <c r="D14" s="1"/>
  <c r="C17" i="8"/>
  <c r="C16"/>
  <c r="D17" s="1"/>
  <c r="C11"/>
  <c r="D14" s="1"/>
  <c r="C4"/>
  <c r="D16" i="2" l="1"/>
  <c r="D43"/>
  <c r="D45"/>
  <c r="D41"/>
  <c r="D9"/>
  <c r="D15"/>
  <c r="D33"/>
  <c r="D26"/>
  <c r="D25"/>
  <c r="D30"/>
  <c r="D28"/>
  <c r="G24"/>
  <c r="G62" s="1"/>
  <c r="D31"/>
  <c r="D23"/>
  <c r="D17"/>
</calcChain>
</file>

<file path=xl/sharedStrings.xml><?xml version="1.0" encoding="utf-8"?>
<sst xmlns="http://schemas.openxmlformats.org/spreadsheetml/2006/main" count="296" uniqueCount="251">
  <si>
    <t>Item</t>
  </si>
  <si>
    <t>Portion</t>
  </si>
  <si>
    <t>No.Of Meals</t>
  </si>
  <si>
    <t>Quantity</t>
  </si>
  <si>
    <t>Unit</t>
  </si>
  <si>
    <t>Grams</t>
  </si>
  <si>
    <t>Burgers</t>
  </si>
  <si>
    <t>Burger Buns</t>
  </si>
  <si>
    <t>Buns</t>
  </si>
  <si>
    <t>Crisps</t>
  </si>
  <si>
    <t>Packets</t>
  </si>
  <si>
    <t>Slices</t>
  </si>
  <si>
    <t>Tomatos</t>
  </si>
  <si>
    <t>Ketchup</t>
  </si>
  <si>
    <t>Bottles</t>
  </si>
  <si>
    <t>Milk</t>
  </si>
  <si>
    <t>Litres</t>
  </si>
  <si>
    <t>Cookies</t>
  </si>
  <si>
    <t>Bread</t>
  </si>
  <si>
    <t>Apples</t>
  </si>
  <si>
    <t>Bananas</t>
  </si>
  <si>
    <t>Jam</t>
  </si>
  <si>
    <t>jars</t>
  </si>
  <si>
    <t>Sausages</t>
  </si>
  <si>
    <t>Eggs</t>
  </si>
  <si>
    <t>tins</t>
  </si>
  <si>
    <t>Sliced Ham</t>
  </si>
  <si>
    <t>Chicken/Vegetable Soup</t>
  </si>
  <si>
    <t>Nice soup - not sawdust!</t>
  </si>
  <si>
    <t>Penne Pasta</t>
  </si>
  <si>
    <t>Kg</t>
  </si>
  <si>
    <t>100 g per person</t>
  </si>
  <si>
    <t>Mince</t>
  </si>
  <si>
    <t>Tomato Puree</t>
  </si>
  <si>
    <t>Tube</t>
  </si>
  <si>
    <t>Onions</t>
  </si>
  <si>
    <t>Garlic</t>
  </si>
  <si>
    <t>Clove</t>
  </si>
  <si>
    <t>Selection</t>
  </si>
  <si>
    <t>Baguettes</t>
  </si>
  <si>
    <t>Hot Chocolate</t>
  </si>
  <si>
    <t>cubs</t>
  </si>
  <si>
    <t>leaders</t>
  </si>
  <si>
    <t>Tea</t>
  </si>
  <si>
    <t>Firelighters</t>
  </si>
  <si>
    <t>Washing Up Liquid</t>
  </si>
  <si>
    <t>Tea Towels</t>
  </si>
  <si>
    <t>Black Bags</t>
  </si>
  <si>
    <t>badges</t>
  </si>
  <si>
    <t>Group Gear Required Larch Hill June 2015</t>
  </si>
  <si>
    <t>Qty</t>
  </si>
  <si>
    <t>Checked</t>
  </si>
  <si>
    <t>Marquee</t>
  </si>
  <si>
    <t>Dining Shelter</t>
  </si>
  <si>
    <t>Tables</t>
  </si>
  <si>
    <t>Benches</t>
  </si>
  <si>
    <t>Gas Burners</t>
  </si>
  <si>
    <t>Gas Bottles</t>
  </si>
  <si>
    <t>Water Bottles</t>
  </si>
  <si>
    <t>Large Frying Pan</t>
  </si>
  <si>
    <t>Large pot</t>
  </si>
  <si>
    <t>Dish Racks</t>
  </si>
  <si>
    <t>Spars for Flag Pole</t>
  </si>
  <si>
    <t>Watch Boxes</t>
  </si>
  <si>
    <t>Cooler Boxes</t>
  </si>
  <si>
    <t>Mallets</t>
  </si>
  <si>
    <t>Lump Hammer</t>
  </si>
  <si>
    <t>Sledge Hammer</t>
  </si>
  <si>
    <t>TARP for Truck</t>
  </si>
  <si>
    <t>Rope for truck</t>
  </si>
  <si>
    <t>some</t>
  </si>
  <si>
    <t>Friday</t>
  </si>
  <si>
    <t>Saturday</t>
  </si>
  <si>
    <t>Lunch</t>
  </si>
  <si>
    <t>Dinner</t>
  </si>
  <si>
    <t>Sunday</t>
  </si>
  <si>
    <t>Breakfast</t>
  </si>
  <si>
    <t>Monday</t>
  </si>
  <si>
    <t>Clothes</t>
  </si>
  <si>
    <t>Night Time</t>
  </si>
  <si>
    <t>Underwear 3 sets</t>
  </si>
  <si>
    <t>PJs or Tracksuit</t>
  </si>
  <si>
    <t>Pillow if Required</t>
  </si>
  <si>
    <t>Torch and Spare Batteries</t>
  </si>
  <si>
    <t>OutDoor Wear</t>
  </si>
  <si>
    <t>Water Bottle</t>
  </si>
  <si>
    <t>Waterproof Jacket</t>
  </si>
  <si>
    <t>Waterproof leggings</t>
  </si>
  <si>
    <t>PACK HOLIDAY MENU</t>
  </si>
  <si>
    <t>8.00am</t>
  </si>
  <si>
    <t>Cheerios</t>
  </si>
  <si>
    <t>Rice Krispies</t>
  </si>
  <si>
    <t>12.30PM</t>
  </si>
  <si>
    <t>Apple or Banana</t>
  </si>
  <si>
    <t>Penna Pasta</t>
  </si>
  <si>
    <t>Bolonagse with mince</t>
  </si>
  <si>
    <t>8.00pm</t>
  </si>
  <si>
    <t>Tuck Shop</t>
  </si>
  <si>
    <t>12.30 PM</t>
  </si>
  <si>
    <t>17.00 PM</t>
  </si>
  <si>
    <t>20 cubs</t>
  </si>
  <si>
    <t>5 leaders</t>
  </si>
  <si>
    <t>quantity</t>
  </si>
  <si>
    <t>gas</t>
  </si>
  <si>
    <t>batteries</t>
  </si>
  <si>
    <t>camp costs:</t>
  </si>
  <si>
    <t>cub</t>
  </si>
  <si>
    <t>leader</t>
  </si>
  <si>
    <t>jam</t>
  </si>
  <si>
    <t xml:space="preserve">Bread </t>
  </si>
  <si>
    <t>jumbo Sausages</t>
  </si>
  <si>
    <t>tomatoe soup</t>
  </si>
  <si>
    <t>6pm</t>
  </si>
  <si>
    <t>granola bars</t>
  </si>
  <si>
    <t>snack</t>
  </si>
  <si>
    <t>chicekn soup</t>
  </si>
  <si>
    <t>provided</t>
  </si>
  <si>
    <t>granola bar</t>
  </si>
  <si>
    <t>half hr before leaving</t>
  </si>
  <si>
    <t>scrambled eggs - small amount - mainly leaders usually have</t>
  </si>
  <si>
    <t>Sandwiches (Ham, cheese,tomatoes, cuccumber)</t>
  </si>
  <si>
    <t>crisps, choclate</t>
  </si>
  <si>
    <t>12.00pm</t>
  </si>
  <si>
    <t>jumbo Sausages - nice ones from smyths!</t>
  </si>
  <si>
    <t>cucumber</t>
  </si>
  <si>
    <t>EXPENDITURE</t>
  </si>
  <si>
    <t>INCOME</t>
  </si>
  <si>
    <t>starbursts</t>
  </si>
  <si>
    <t>beef/chicken Burgers</t>
  </si>
  <si>
    <t>chicken</t>
  </si>
  <si>
    <t>chick burgers</t>
  </si>
  <si>
    <t xml:space="preserve">for sandwiches </t>
  </si>
  <si>
    <t>Chedar Slices</t>
  </si>
  <si>
    <t>4 packs</t>
  </si>
  <si>
    <t>top up as needed.</t>
  </si>
  <si>
    <t>smores</t>
  </si>
  <si>
    <t>8pm</t>
  </si>
  <si>
    <t>granola bars/hot choc if needed</t>
  </si>
  <si>
    <t>buy locally</t>
  </si>
  <si>
    <t>slices</t>
  </si>
  <si>
    <t>buy 6 pans and top up locally</t>
  </si>
  <si>
    <t>mized herbs</t>
  </si>
  <si>
    <t>50 g per person</t>
  </si>
  <si>
    <t>Tinned Tomatoes/pasta sauce</t>
  </si>
  <si>
    <t>kitkat</t>
  </si>
  <si>
    <t>mentos</t>
  </si>
  <si>
    <t>packs</t>
  </si>
  <si>
    <t>tea</t>
  </si>
  <si>
    <t>coffee</t>
  </si>
  <si>
    <t>sugar</t>
  </si>
  <si>
    <t>spreadable butter</t>
  </si>
  <si>
    <t>roll</t>
  </si>
  <si>
    <t>disinfectant spray</t>
  </si>
  <si>
    <t xml:space="preserve">box </t>
  </si>
  <si>
    <t>long Matches</t>
  </si>
  <si>
    <t>pack</t>
  </si>
  <si>
    <t>large tub</t>
  </si>
  <si>
    <t>bag</t>
  </si>
  <si>
    <t>bags</t>
  </si>
  <si>
    <t>kitchen gloves</t>
  </si>
  <si>
    <t>assumption:</t>
  </si>
  <si>
    <t>camping, backwoods, portlick</t>
  </si>
  <si>
    <t>decent fire wood</t>
  </si>
  <si>
    <t>contingency</t>
  </si>
  <si>
    <t>TOTAL</t>
  </si>
  <si>
    <t>olive oil</t>
  </si>
  <si>
    <t>food</t>
  </si>
  <si>
    <t>misc</t>
  </si>
  <si>
    <t xml:space="preserve">assume </t>
  </si>
  <si>
    <t>Notes</t>
  </si>
  <si>
    <t>Expected cost per unit</t>
  </si>
  <si>
    <t>flour</t>
  </si>
  <si>
    <t>alpen</t>
  </si>
  <si>
    <t>1 small &amp; 1 large</t>
  </si>
  <si>
    <t>total cost</t>
  </si>
  <si>
    <t>carrots</t>
  </si>
  <si>
    <t>brillo pads</t>
  </si>
  <si>
    <t>sponge</t>
  </si>
  <si>
    <t>choc</t>
  </si>
  <si>
    <t>5.50 per 800g</t>
  </si>
  <si>
    <t>4 per 700g</t>
  </si>
  <si>
    <t>c0 3.99 for 12</t>
  </si>
  <si>
    <t>sv 6 for 2.35</t>
  </si>
  <si>
    <t>crisp cheese &amp; onion</t>
  </si>
  <si>
    <t>Crisps salt vinegar</t>
  </si>
  <si>
    <t>2 dozen</t>
  </si>
  <si>
    <t>tesco 4 Tins</t>
  </si>
  <si>
    <t>OUR GEAR</t>
  </si>
  <si>
    <t>QTY</t>
  </si>
  <si>
    <t>vango tents</t>
  </si>
  <si>
    <t>plates/bowls</t>
  </si>
  <si>
    <t>cups</t>
  </si>
  <si>
    <t>knives/forks/spoons</t>
  </si>
  <si>
    <t>bread knife</t>
  </si>
  <si>
    <t>dinner prep knife</t>
  </si>
  <si>
    <t>1st aid kit</t>
  </si>
  <si>
    <t>wood for fire</t>
  </si>
  <si>
    <t>twine</t>
  </si>
  <si>
    <t>rope</t>
  </si>
  <si>
    <t>BBQ</t>
  </si>
  <si>
    <t>firepit</t>
  </si>
  <si>
    <t>GROUP GEAR</t>
  </si>
  <si>
    <t>Lanterns</t>
  </si>
  <si>
    <t>Name</t>
  </si>
  <si>
    <t>Invited?</t>
  </si>
  <si>
    <t>Attending?</t>
  </si>
  <si>
    <t>Paid?</t>
  </si>
  <si>
    <t>Medical Form needed?</t>
  </si>
  <si>
    <t>Consent Form?</t>
  </si>
  <si>
    <t xml:space="preserve">Cub Neckerchief to be worn </t>
  </si>
  <si>
    <t>warm Sleeping Bag (not halfords!)</t>
  </si>
  <si>
    <t>Camping Mat</t>
  </si>
  <si>
    <t>warm Socks 4 pairs</t>
  </si>
  <si>
    <t>Tracksuit bottoms x 2</t>
  </si>
  <si>
    <t>long sleeeved tops x 2</t>
  </si>
  <si>
    <t>Cuddly Toy</t>
  </si>
  <si>
    <t xml:space="preserve">T-shirt  x 2 </t>
  </si>
  <si>
    <t>shorts x 1</t>
  </si>
  <si>
    <t xml:space="preserve">Jumper/fleece x 3 </t>
  </si>
  <si>
    <t>Miscellaneous</t>
  </si>
  <si>
    <t>clothes pegs - to hang up wet gear</t>
  </si>
  <si>
    <t>small backpack</t>
  </si>
  <si>
    <t>Sunscreen</t>
  </si>
  <si>
    <t xml:space="preserve">Wooly Hat </t>
  </si>
  <si>
    <t>Tea towel x1</t>
  </si>
  <si>
    <t>sun hat</t>
  </si>
  <si>
    <t>Medication #</t>
  </si>
  <si>
    <t xml:space="preserve"> Hiking Boots (or wellies if no boots)</t>
  </si>
  <si>
    <t>extra Runners / Shoes x 1</t>
  </si>
  <si>
    <t>Wash Kit</t>
  </si>
  <si>
    <t>towel</t>
  </si>
  <si>
    <t>Wet Gear</t>
  </si>
  <si>
    <t>face cloth</t>
  </si>
  <si>
    <t xml:space="preserve">wetsuit </t>
  </si>
  <si>
    <t>toothbrush and paste</t>
  </si>
  <si>
    <t>thermal top/rashie x2</t>
  </si>
  <si>
    <t>hairbrush - optional !!</t>
  </si>
  <si>
    <t>wetsuit booties /old runners</t>
  </si>
  <si>
    <t>togs x2</t>
  </si>
  <si>
    <t>wetsuit or old tracksuit with thermals underneath</t>
  </si>
  <si>
    <t xml:space="preserve"># All medication must be handed to a leader in a ziplock bag with a completed </t>
  </si>
  <si>
    <t>managing medication form', this includes inhalers, cough bottles etc</t>
  </si>
  <si>
    <t>NOTES:</t>
  </si>
  <si>
    <t xml:space="preserve">1) Do not pack for your cub, they need to know where everything is and be able to  </t>
  </si>
  <si>
    <t>pack up again afterwards.</t>
  </si>
  <si>
    <t xml:space="preserve">2) All gear to be packed inside PLASTIC BAGS in large holdall or rucksack (large holdall </t>
  </si>
  <si>
    <t>is better than a rucksack)</t>
  </si>
  <si>
    <t>3) Absolutely No  money or sweets to be brought.</t>
  </si>
  <si>
    <t>5) Please ensure that all items are clearly marked.  Items will get mixed up on camp.</t>
  </si>
  <si>
    <t>CUB KIT LIST</t>
  </si>
  <si>
    <t xml:space="preserve">4) No phones or electrconics 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</si>
</sst>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0" fillId="0" borderId="0" xfId="0" applyBorder="1"/>
    <xf numFmtId="0" fontId="2" fillId="2" borderId="0" xfId="0" applyFont="1" applyFill="1"/>
    <xf numFmtId="2" fontId="2" fillId="2" borderId="0" xfId="0" applyNumberFormat="1" applyFont="1" applyFill="1" applyAlignment="1">
      <alignment horizontal="center"/>
    </xf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/>
    <xf numFmtId="2" fontId="3" fillId="2" borderId="0" xfId="0" applyNumberFormat="1" applyFont="1" applyFill="1" applyAlignment="1">
      <alignment horizontal="center"/>
    </xf>
    <xf numFmtId="0" fontId="0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3" borderId="0" xfId="0" applyFill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Fill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2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3" borderId="0" xfId="0" applyFont="1" applyFill="1" applyAlignment="1">
      <alignment horizontal="left"/>
    </xf>
    <xf numFmtId="0" fontId="10" fillId="3" borderId="0" xfId="0" applyFont="1" applyFill="1"/>
    <xf numFmtId="0" fontId="0" fillId="0" borderId="0" xfId="0" applyFill="1"/>
    <xf numFmtId="0" fontId="8" fillId="0" borderId="0" xfId="0" applyFont="1" applyFill="1" applyAlignment="1">
      <alignment horizontal="centerContinuous" vertical="center"/>
    </xf>
    <xf numFmtId="0" fontId="10" fillId="0" borderId="0" xfId="0" applyFont="1" applyFill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0" fillId="0" borderId="0" xfId="0" applyFont="1"/>
    <xf numFmtId="0" fontId="0" fillId="4" borderId="0" xfId="0" applyFill="1"/>
    <xf numFmtId="0" fontId="0" fillId="4" borderId="0" xfId="0" applyFont="1" applyFill="1"/>
    <xf numFmtId="0" fontId="3" fillId="4" borderId="0" xfId="0" applyFont="1" applyFill="1"/>
    <xf numFmtId="2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164" fontId="0" fillId="0" borderId="0" xfId="0" applyNumberFormat="1"/>
    <xf numFmtId="0" fontId="2" fillId="2" borderId="0" xfId="0" applyFont="1" applyFill="1" applyAlignment="1">
      <alignment horizontal="left" wrapText="1"/>
    </xf>
    <xf numFmtId="2" fontId="1" fillId="0" borderId="0" xfId="0" applyNumberFormat="1" applyFont="1"/>
    <xf numFmtId="2" fontId="0" fillId="0" borderId="0" xfId="0" applyNumberFormat="1" applyAlignment="1">
      <alignment horizontal="left"/>
    </xf>
    <xf numFmtId="0" fontId="1" fillId="4" borderId="0" xfId="0" applyFont="1" applyFill="1"/>
    <xf numFmtId="0" fontId="0" fillId="0" borderId="1" xfId="0" quotePrefix="1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1" fillId="0" borderId="1" xfId="0" applyFont="1" applyBorder="1"/>
    <xf numFmtId="0" fontId="4" fillId="0" borderId="0" xfId="0" applyFont="1" applyFill="1" applyBorder="1"/>
    <xf numFmtId="0" fontId="5" fillId="0" borderId="0" xfId="0" applyFont="1" applyFill="1" applyBorder="1"/>
    <xf numFmtId="0" fontId="0" fillId="0" borderId="3" xfId="0" applyBorder="1"/>
    <xf numFmtId="0" fontId="0" fillId="0" borderId="4" xfId="0" applyBorder="1"/>
    <xf numFmtId="0" fontId="5" fillId="0" borderId="0" xfId="0" applyFont="1" applyAlignment="1">
      <alignment wrapText="1"/>
    </xf>
    <xf numFmtId="0" fontId="5" fillId="0" borderId="0" xfId="0" applyFont="1" applyFill="1" applyBorder="1" applyAlignment="1">
      <alignment horizontal="left"/>
    </xf>
    <xf numFmtId="0" fontId="5" fillId="0" borderId="0" xfId="0" quotePrefix="1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4"/>
  <sheetViews>
    <sheetView tabSelected="1" topLeftCell="A53" workbookViewId="0">
      <selection activeCell="L20" sqref="L20"/>
    </sheetView>
  </sheetViews>
  <sheetFormatPr defaultRowHeight="15"/>
  <cols>
    <col min="1" max="1" width="20" customWidth="1"/>
    <col min="2" max="2" width="17.42578125" customWidth="1"/>
    <col min="3" max="3" width="25.5703125" customWidth="1"/>
  </cols>
  <sheetData>
    <row r="1" spans="1:3" ht="20.25">
      <c r="B1" s="25" t="s">
        <v>88</v>
      </c>
      <c r="C1" s="25"/>
    </row>
    <row r="2" spans="1:3" ht="18">
      <c r="A2" s="38" t="s">
        <v>71</v>
      </c>
      <c r="C2" s="27"/>
    </row>
    <row r="3" spans="1:3" ht="18">
      <c r="B3" s="26"/>
      <c r="C3" s="27"/>
    </row>
    <row r="4" spans="1:3">
      <c r="A4" s="18" t="s">
        <v>43</v>
      </c>
      <c r="B4" s="28" t="s">
        <v>136</v>
      </c>
      <c r="C4" s="14" t="s">
        <v>128</v>
      </c>
    </row>
    <row r="5" spans="1:3">
      <c r="A5" s="18"/>
      <c r="B5" s="29"/>
      <c r="C5" s="30" t="s">
        <v>9</v>
      </c>
    </row>
    <row r="6" spans="1:3">
      <c r="A6" s="18"/>
      <c r="B6" s="28"/>
      <c r="C6" s="31" t="s">
        <v>135</v>
      </c>
    </row>
    <row r="7" spans="1:3">
      <c r="B7" s="28"/>
      <c r="C7" s="34"/>
    </row>
    <row r="8" spans="1:3" ht="18">
      <c r="A8" s="38" t="s">
        <v>72</v>
      </c>
      <c r="C8" s="33"/>
    </row>
    <row r="9" spans="1:3">
      <c r="B9" s="29"/>
      <c r="C9" s="32"/>
    </row>
    <row r="10" spans="1:3">
      <c r="A10" s="18" t="s">
        <v>76</v>
      </c>
      <c r="B10" s="28" t="s">
        <v>89</v>
      </c>
      <c r="C10" s="14" t="s">
        <v>90</v>
      </c>
    </row>
    <row r="11" spans="1:3">
      <c r="A11" s="18"/>
      <c r="B11" s="29"/>
      <c r="C11" s="14" t="s">
        <v>91</v>
      </c>
    </row>
    <row r="12" spans="1:3">
      <c r="A12" s="18"/>
      <c r="B12" s="29"/>
      <c r="C12" s="14" t="s">
        <v>109</v>
      </c>
    </row>
    <row r="13" spans="1:3">
      <c r="A13" s="18"/>
      <c r="B13" s="29"/>
      <c r="C13" s="14" t="s">
        <v>123</v>
      </c>
    </row>
    <row r="14" spans="1:3">
      <c r="A14" s="18"/>
      <c r="B14" s="29"/>
      <c r="C14" s="14" t="s">
        <v>108</v>
      </c>
    </row>
    <row r="15" spans="1:3">
      <c r="A15" s="18"/>
      <c r="B15" s="29"/>
      <c r="C15" s="32"/>
    </row>
    <row r="16" spans="1:3">
      <c r="A16" s="18" t="s">
        <v>73</v>
      </c>
      <c r="B16" s="29" t="s">
        <v>92</v>
      </c>
      <c r="C16" s="31" t="s">
        <v>120</v>
      </c>
    </row>
    <row r="17" spans="1:3">
      <c r="A17" s="18"/>
      <c r="B17" s="28"/>
      <c r="C17" s="31" t="s">
        <v>93</v>
      </c>
    </row>
    <row r="18" spans="1:3">
      <c r="A18" s="18"/>
      <c r="B18" s="29"/>
      <c r="C18" s="14" t="s">
        <v>111</v>
      </c>
    </row>
    <row r="19" spans="1:3">
      <c r="A19" s="18"/>
      <c r="B19" s="29"/>
      <c r="C19" s="14" t="s">
        <v>9</v>
      </c>
    </row>
    <row r="20" spans="1:3">
      <c r="A20" s="18"/>
      <c r="B20" s="29"/>
      <c r="C20" s="32"/>
    </row>
    <row r="21" spans="1:3">
      <c r="A21" s="18" t="s">
        <v>114</v>
      </c>
      <c r="B21" s="29"/>
      <c r="C21" s="14" t="s">
        <v>137</v>
      </c>
    </row>
    <row r="22" spans="1:3">
      <c r="A22" s="18"/>
      <c r="B22" s="29"/>
      <c r="C22" s="32"/>
    </row>
    <row r="23" spans="1:3">
      <c r="A23" s="18" t="s">
        <v>74</v>
      </c>
      <c r="B23" s="28" t="s">
        <v>112</v>
      </c>
      <c r="C23" s="14" t="s">
        <v>94</v>
      </c>
    </row>
    <row r="24" spans="1:3">
      <c r="A24" s="18"/>
      <c r="B24" s="29"/>
      <c r="C24" s="31" t="s">
        <v>95</v>
      </c>
    </row>
    <row r="25" spans="1:3">
      <c r="A25" s="18"/>
      <c r="B25" s="29"/>
      <c r="C25" s="14" t="s">
        <v>39</v>
      </c>
    </row>
    <row r="26" spans="1:3">
      <c r="A26" s="18"/>
      <c r="B26" s="29"/>
      <c r="C26" s="31"/>
    </row>
    <row r="27" spans="1:3">
      <c r="A27" s="18"/>
      <c r="B27" s="29"/>
      <c r="C27" s="32"/>
    </row>
    <row r="28" spans="1:3">
      <c r="A28" s="18"/>
      <c r="B28" s="29" t="s">
        <v>96</v>
      </c>
      <c r="C28" s="14" t="s">
        <v>97</v>
      </c>
    </row>
    <row r="29" spans="1:3" ht="18">
      <c r="A29" s="38" t="s">
        <v>75</v>
      </c>
      <c r="C29" s="33"/>
    </row>
    <row r="30" spans="1:3">
      <c r="B30" s="29"/>
      <c r="C30" s="32"/>
    </row>
    <row r="31" spans="1:3">
      <c r="A31" s="18" t="s">
        <v>76</v>
      </c>
      <c r="B31" s="28" t="s">
        <v>89</v>
      </c>
      <c r="C31" s="14" t="s">
        <v>90</v>
      </c>
    </row>
    <row r="32" spans="1:3">
      <c r="A32" s="18"/>
      <c r="B32" s="29"/>
      <c r="C32" s="14" t="s">
        <v>91</v>
      </c>
    </row>
    <row r="33" spans="1:3">
      <c r="A33" s="18"/>
      <c r="B33" s="29"/>
      <c r="C33" s="14" t="s">
        <v>18</v>
      </c>
    </row>
    <row r="34" spans="1:3">
      <c r="A34" s="18"/>
      <c r="B34" s="29"/>
      <c r="C34" s="14" t="s">
        <v>23</v>
      </c>
    </row>
    <row r="35" spans="1:3">
      <c r="A35" s="18"/>
      <c r="B35" s="29"/>
      <c r="C35" s="14" t="s">
        <v>119</v>
      </c>
    </row>
    <row r="36" spans="1:3">
      <c r="A36" s="18"/>
      <c r="B36" s="29"/>
    </row>
    <row r="37" spans="1:3">
      <c r="A37" s="18" t="s">
        <v>73</v>
      </c>
      <c r="B37" s="28" t="s">
        <v>98</v>
      </c>
      <c r="C37" s="31" t="s">
        <v>120</v>
      </c>
    </row>
    <row r="38" spans="1:3">
      <c r="A38" s="18"/>
      <c r="C38" s="31" t="s">
        <v>93</v>
      </c>
    </row>
    <row r="39" spans="1:3">
      <c r="A39" s="18"/>
      <c r="C39" s="14" t="s">
        <v>9</v>
      </c>
    </row>
    <row r="40" spans="1:3">
      <c r="A40" s="18"/>
      <c r="C40" s="14" t="s">
        <v>115</v>
      </c>
    </row>
    <row r="41" spans="1:3">
      <c r="A41" s="18"/>
    </row>
    <row r="42" spans="1:3">
      <c r="A42" s="18" t="s">
        <v>74</v>
      </c>
      <c r="B42" s="22" t="s">
        <v>99</v>
      </c>
      <c r="C42" s="14" t="s">
        <v>116</v>
      </c>
    </row>
    <row r="43" spans="1:3">
      <c r="A43" s="18"/>
    </row>
    <row r="44" spans="1:3">
      <c r="A44" s="18"/>
      <c r="B44" s="29" t="s">
        <v>96</v>
      </c>
      <c r="C44" s="14" t="s">
        <v>97</v>
      </c>
    </row>
    <row r="45" spans="1:3" ht="21">
      <c r="A45" s="39" t="s">
        <v>77</v>
      </c>
      <c r="B45" s="29"/>
      <c r="C45" s="32"/>
    </row>
    <row r="47" spans="1:3">
      <c r="A47" s="18" t="s">
        <v>76</v>
      </c>
      <c r="B47" s="28" t="s">
        <v>89</v>
      </c>
      <c r="C47" s="14" t="s">
        <v>90</v>
      </c>
    </row>
    <row r="48" spans="1:3">
      <c r="A48" s="18"/>
      <c r="B48" s="29"/>
      <c r="C48" s="14" t="s">
        <v>91</v>
      </c>
    </row>
    <row r="49" spans="1:4">
      <c r="A49" s="18"/>
      <c r="B49" s="29"/>
      <c r="C49" s="14" t="s">
        <v>18</v>
      </c>
    </row>
    <row r="50" spans="1:4">
      <c r="A50" s="18"/>
      <c r="B50" s="29"/>
      <c r="C50" s="14" t="s">
        <v>23</v>
      </c>
    </row>
    <row r="51" spans="1:4">
      <c r="A51" s="18"/>
      <c r="C51" s="14" t="s">
        <v>108</v>
      </c>
    </row>
    <row r="52" spans="1:4">
      <c r="A52" s="18"/>
    </row>
    <row r="53" spans="1:4">
      <c r="A53" s="18" t="s">
        <v>114</v>
      </c>
      <c r="B53" s="35" t="s">
        <v>122</v>
      </c>
      <c r="C53" s="14" t="s">
        <v>117</v>
      </c>
      <c r="D53" t="s">
        <v>118</v>
      </c>
    </row>
    <row r="54" spans="1:4">
      <c r="C54" s="14" t="s">
        <v>121</v>
      </c>
    </row>
  </sheetData>
  <pageMargins left="0.70866141732283472" right="0.31496062992125984" top="0.15748031496062992" bottom="0.15748031496062992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D21"/>
  <sheetViews>
    <sheetView workbookViewId="0">
      <selection activeCell="D6" sqref="D6"/>
    </sheetView>
  </sheetViews>
  <sheetFormatPr defaultRowHeight="15"/>
  <cols>
    <col min="1" max="1" width="10.5703125" customWidth="1"/>
    <col min="2" max="2" width="15" customWidth="1"/>
  </cols>
  <sheetData>
    <row r="2" spans="1:4">
      <c r="A2" t="s">
        <v>168</v>
      </c>
      <c r="B2" t="s">
        <v>100</v>
      </c>
      <c r="C2">
        <v>20</v>
      </c>
    </row>
    <row r="3" spans="1:4">
      <c r="B3" t="s">
        <v>101</v>
      </c>
      <c r="C3">
        <v>5</v>
      </c>
    </row>
    <row r="4" spans="1:4">
      <c r="C4">
        <f>SUM(C2:C3)</f>
        <v>25</v>
      </c>
    </row>
    <row r="5" spans="1:4">
      <c r="A5" s="1" t="s">
        <v>126</v>
      </c>
      <c r="B5" s="1"/>
      <c r="C5" s="1"/>
      <c r="D5" s="1">
        <f>C2*120</f>
        <v>2400</v>
      </c>
    </row>
    <row r="7" spans="1:4">
      <c r="A7" s="1" t="s">
        <v>125</v>
      </c>
      <c r="C7" t="s">
        <v>102</v>
      </c>
    </row>
    <row r="9" spans="1:4">
      <c r="B9" s="40" t="s">
        <v>166</v>
      </c>
      <c r="D9">
        <v>770</v>
      </c>
    </row>
    <row r="10" spans="1:4">
      <c r="B10" s="1"/>
    </row>
    <row r="11" spans="1:4">
      <c r="A11" t="s">
        <v>167</v>
      </c>
      <c r="B11" t="s">
        <v>48</v>
      </c>
      <c r="C11">
        <f>C2*3*1.5</f>
        <v>90</v>
      </c>
      <c r="D11" t="s">
        <v>161</v>
      </c>
    </row>
    <row r="12" spans="1:4">
      <c r="B12" t="s">
        <v>162</v>
      </c>
      <c r="C12">
        <v>40</v>
      </c>
    </row>
    <row r="13" spans="1:4">
      <c r="B13" t="s">
        <v>103</v>
      </c>
      <c r="C13">
        <v>32</v>
      </c>
    </row>
    <row r="14" spans="1:4">
      <c r="B14" t="s">
        <v>104</v>
      </c>
      <c r="C14">
        <v>20</v>
      </c>
      <c r="D14">
        <f>SUM(C11:C14)</f>
        <v>182</v>
      </c>
    </row>
    <row r="16" spans="1:4">
      <c r="A16" t="s">
        <v>105</v>
      </c>
      <c r="B16" t="s">
        <v>106</v>
      </c>
      <c r="C16">
        <f>C2*65</f>
        <v>1300</v>
      </c>
    </row>
    <row r="17" spans="2:4">
      <c r="B17" t="s">
        <v>107</v>
      </c>
      <c r="C17">
        <f>C3*10</f>
        <v>50</v>
      </c>
      <c r="D17">
        <f>SUM(C16:C17)</f>
        <v>1350</v>
      </c>
    </row>
    <row r="18" spans="2:4">
      <c r="D18" s="1"/>
    </row>
    <row r="19" spans="2:4">
      <c r="B19" t="s">
        <v>163</v>
      </c>
      <c r="D19">
        <v>50</v>
      </c>
    </row>
    <row r="21" spans="2:4">
      <c r="B21" s="1" t="s">
        <v>164</v>
      </c>
      <c r="D21" s="1">
        <f>SUM(D9:D19)</f>
        <v>2352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62"/>
  <sheetViews>
    <sheetView workbookViewId="0">
      <selection activeCell="A62" sqref="A62"/>
    </sheetView>
  </sheetViews>
  <sheetFormatPr defaultRowHeight="15"/>
  <cols>
    <col min="1" max="1" width="23.42578125" customWidth="1"/>
    <col min="2" max="2" width="11.42578125" customWidth="1"/>
    <col min="3" max="3" width="12.140625" customWidth="1"/>
    <col min="5" max="5" width="14.5703125" customWidth="1"/>
    <col min="6" max="6" width="13.28515625" style="21" customWidth="1"/>
    <col min="7" max="7" width="10" customWidth="1"/>
    <col min="8" max="8" width="5.42578125" customWidth="1"/>
    <col min="9" max="9" width="14" customWidth="1"/>
  </cols>
  <sheetData>
    <row r="1" spans="1:11">
      <c r="A1" t="s">
        <v>160</v>
      </c>
    </row>
    <row r="2" spans="1:11">
      <c r="A2" t="s">
        <v>41</v>
      </c>
      <c r="B2">
        <v>20</v>
      </c>
    </row>
    <row r="3" spans="1:11">
      <c r="A3" t="s">
        <v>42</v>
      </c>
      <c r="B3">
        <v>5</v>
      </c>
    </row>
    <row r="4" spans="1:11">
      <c r="B4" s="1">
        <f>SUM(B2:B3)</f>
        <v>25</v>
      </c>
    </row>
    <row r="7" spans="1:11" ht="30">
      <c r="A7" s="3" t="s">
        <v>0</v>
      </c>
      <c r="B7" s="4" t="s">
        <v>1</v>
      </c>
      <c r="C7" s="5" t="s">
        <v>2</v>
      </c>
      <c r="D7" s="6" t="s">
        <v>3</v>
      </c>
      <c r="E7" s="6" t="s">
        <v>4</v>
      </c>
      <c r="F7" s="49" t="s">
        <v>170</v>
      </c>
      <c r="G7" s="35" t="s">
        <v>174</v>
      </c>
      <c r="I7" s="7" t="s">
        <v>169</v>
      </c>
    </row>
    <row r="8" spans="1:11">
      <c r="A8" s="8"/>
      <c r="B8" s="9"/>
      <c r="C8" s="10"/>
      <c r="D8" s="11"/>
      <c r="E8" s="11"/>
      <c r="I8" s="12"/>
    </row>
    <row r="9" spans="1:11">
      <c r="A9" s="43" t="s">
        <v>90</v>
      </c>
      <c r="B9" s="44">
        <v>30</v>
      </c>
      <c r="C9" s="42">
        <v>3</v>
      </c>
      <c r="D9" s="45">
        <f>C9*B9*$B$4*2/3</f>
        <v>1500</v>
      </c>
      <c r="E9" s="45" t="s">
        <v>5</v>
      </c>
      <c r="F9" s="21" t="s">
        <v>179</v>
      </c>
      <c r="G9">
        <v>11</v>
      </c>
      <c r="I9" s="12"/>
    </row>
    <row r="10" spans="1:11">
      <c r="A10" s="43" t="s">
        <v>91</v>
      </c>
      <c r="B10" s="44">
        <v>30</v>
      </c>
      <c r="C10" s="42">
        <v>3</v>
      </c>
      <c r="D10" s="45">
        <f>C10*B10*$B$4/3</f>
        <v>750</v>
      </c>
      <c r="E10" s="45" t="s">
        <v>5</v>
      </c>
      <c r="F10" s="21" t="s">
        <v>180</v>
      </c>
      <c r="G10">
        <v>4</v>
      </c>
      <c r="I10" s="13"/>
    </row>
    <row r="11" spans="1:11">
      <c r="A11" s="43" t="s">
        <v>172</v>
      </c>
      <c r="B11" s="44"/>
      <c r="C11" s="42"/>
      <c r="D11" s="45">
        <v>1</v>
      </c>
      <c r="E11" s="45" t="s">
        <v>153</v>
      </c>
      <c r="F11" s="21">
        <v>3.5</v>
      </c>
      <c r="G11">
        <f>D11*F11</f>
        <v>3.5</v>
      </c>
      <c r="I11" s="13"/>
    </row>
    <row r="12" spans="1:11">
      <c r="A12" s="43" t="s">
        <v>6</v>
      </c>
      <c r="B12" s="44">
        <v>1</v>
      </c>
      <c r="C12" s="42">
        <v>1</v>
      </c>
      <c r="D12" s="45">
        <f>C12*B12*$B$2</f>
        <v>20</v>
      </c>
      <c r="E12" s="45" t="s">
        <v>6</v>
      </c>
      <c r="F12" s="21">
        <v>0.8</v>
      </c>
      <c r="G12" s="48">
        <f t="shared" ref="G12:G60" si="0">D12*F12</f>
        <v>16</v>
      </c>
      <c r="I12" s="12"/>
    </row>
    <row r="13" spans="1:11">
      <c r="A13" s="43" t="s">
        <v>129</v>
      </c>
      <c r="B13" s="44">
        <v>1</v>
      </c>
      <c r="C13" s="42">
        <v>1</v>
      </c>
      <c r="D13" s="45">
        <f>C13*B13*$B$3+5</f>
        <v>10</v>
      </c>
      <c r="E13" s="45" t="s">
        <v>130</v>
      </c>
      <c r="F13" s="21">
        <v>1.25</v>
      </c>
      <c r="G13" s="48">
        <f t="shared" si="0"/>
        <v>12.5</v>
      </c>
      <c r="I13" s="12"/>
    </row>
    <row r="14" spans="1:11">
      <c r="A14" s="42" t="s">
        <v>7</v>
      </c>
      <c r="B14" s="44">
        <v>1</v>
      </c>
      <c r="C14" s="42">
        <v>1</v>
      </c>
      <c r="D14" s="45">
        <f>C14*B14*$B$4</f>
        <v>25</v>
      </c>
      <c r="E14" s="46" t="s">
        <v>8</v>
      </c>
      <c r="F14" s="51">
        <f>1.85/6</f>
        <v>0.30833333333333335</v>
      </c>
      <c r="G14" s="48">
        <f t="shared" si="0"/>
        <v>7.7083333333333339</v>
      </c>
      <c r="I14" s="13"/>
    </row>
    <row r="15" spans="1:11">
      <c r="A15" s="41" t="s">
        <v>183</v>
      </c>
      <c r="B15" s="44">
        <v>1</v>
      </c>
      <c r="C15" s="42">
        <v>1.5</v>
      </c>
      <c r="D15" s="45">
        <f>C15*B15*$B$4</f>
        <v>37.5</v>
      </c>
      <c r="E15" s="46"/>
      <c r="F15" s="51">
        <f>3.99/12</f>
        <v>0.33250000000000002</v>
      </c>
      <c r="G15" s="48">
        <f t="shared" si="0"/>
        <v>12.46875</v>
      </c>
      <c r="I15" s="13"/>
    </row>
    <row r="16" spans="1:11">
      <c r="A16" s="41" t="s">
        <v>184</v>
      </c>
      <c r="B16" s="44">
        <v>1</v>
      </c>
      <c r="C16" s="42">
        <v>1.5</v>
      </c>
      <c r="D16" s="45">
        <f>C16*B16*$B$4</f>
        <v>37.5</v>
      </c>
      <c r="E16" s="46" t="s">
        <v>10</v>
      </c>
      <c r="F16" s="51">
        <f>2.35/6</f>
        <v>0.39166666666666666</v>
      </c>
      <c r="G16" s="48">
        <f t="shared" si="0"/>
        <v>14.6875</v>
      </c>
      <c r="I16" s="13" t="s">
        <v>131</v>
      </c>
      <c r="K16" t="s">
        <v>181</v>
      </c>
    </row>
    <row r="17" spans="1:11">
      <c r="A17" s="41" t="s">
        <v>132</v>
      </c>
      <c r="B17" s="44">
        <v>1</v>
      </c>
      <c r="C17" s="42">
        <v>2</v>
      </c>
      <c r="D17" s="45">
        <f>C17*B17*$B$4</f>
        <v>50</v>
      </c>
      <c r="E17" s="46" t="s">
        <v>11</v>
      </c>
      <c r="F17" s="21">
        <v>0.3</v>
      </c>
      <c r="G17" s="48">
        <f t="shared" si="0"/>
        <v>15</v>
      </c>
      <c r="I17" s="13" t="s">
        <v>133</v>
      </c>
      <c r="K17" t="s">
        <v>182</v>
      </c>
    </row>
    <row r="18" spans="1:11">
      <c r="A18" s="42" t="s">
        <v>12</v>
      </c>
      <c r="B18" s="44"/>
      <c r="C18" s="42"/>
      <c r="D18" s="45">
        <v>4</v>
      </c>
      <c r="E18" s="45" t="s">
        <v>12</v>
      </c>
      <c r="F18" s="21">
        <v>1</v>
      </c>
      <c r="G18" s="48">
        <f t="shared" si="0"/>
        <v>4</v>
      </c>
      <c r="I18" s="12">
        <v>4</v>
      </c>
    </row>
    <row r="19" spans="1:11">
      <c r="A19" s="41" t="s">
        <v>124</v>
      </c>
      <c r="B19" s="44"/>
      <c r="C19" s="42"/>
      <c r="D19" s="45">
        <v>4</v>
      </c>
      <c r="E19" s="45"/>
      <c r="F19" s="21">
        <v>1</v>
      </c>
      <c r="G19" s="48">
        <f t="shared" si="0"/>
        <v>4</v>
      </c>
      <c r="I19" s="12"/>
    </row>
    <row r="20" spans="1:11">
      <c r="A20" s="42" t="s">
        <v>13</v>
      </c>
      <c r="B20" s="44"/>
      <c r="C20" s="42"/>
      <c r="D20" s="45">
        <v>2</v>
      </c>
      <c r="E20" s="45" t="s">
        <v>14</v>
      </c>
      <c r="F20" s="21">
        <v>2.89</v>
      </c>
      <c r="G20">
        <f t="shared" si="0"/>
        <v>5.78</v>
      </c>
      <c r="I20" s="12"/>
    </row>
    <row r="21" spans="1:11">
      <c r="A21" s="43" t="s">
        <v>15</v>
      </c>
      <c r="B21" s="44"/>
      <c r="C21" s="42"/>
      <c r="D21" s="45">
        <v>8</v>
      </c>
      <c r="E21" s="46" t="s">
        <v>16</v>
      </c>
      <c r="F21" s="21">
        <f>1.5/2</f>
        <v>0.75</v>
      </c>
      <c r="G21">
        <f t="shared" si="0"/>
        <v>6</v>
      </c>
      <c r="I21" s="13" t="s">
        <v>134</v>
      </c>
    </row>
    <row r="22" spans="1:11">
      <c r="A22" s="42" t="s">
        <v>17</v>
      </c>
      <c r="B22" s="44"/>
      <c r="C22" s="42"/>
      <c r="D22" s="45">
        <v>6</v>
      </c>
      <c r="E22" s="47" t="s">
        <v>146</v>
      </c>
      <c r="F22" s="21">
        <v>1.4</v>
      </c>
      <c r="G22">
        <f t="shared" si="0"/>
        <v>8.3999999999999986</v>
      </c>
      <c r="I22" s="13"/>
    </row>
    <row r="23" spans="1:11">
      <c r="A23" s="41" t="s">
        <v>113</v>
      </c>
      <c r="B23" s="44">
        <v>1</v>
      </c>
      <c r="C23" s="42">
        <v>2.5</v>
      </c>
      <c r="D23" s="45">
        <f>C23*B23*$B$4</f>
        <v>62.5</v>
      </c>
      <c r="E23" s="46"/>
      <c r="F23" s="21">
        <v>0.5</v>
      </c>
      <c r="G23">
        <f t="shared" si="0"/>
        <v>31.25</v>
      </c>
      <c r="I23" s="13"/>
    </row>
    <row r="24" spans="1:11">
      <c r="A24" s="42" t="s">
        <v>18</v>
      </c>
      <c r="B24" s="44"/>
      <c r="C24" s="42"/>
      <c r="D24" s="45">
        <v>6</v>
      </c>
      <c r="E24" s="47" t="s">
        <v>139</v>
      </c>
      <c r="F24" s="21">
        <f>1.5/20</f>
        <v>7.4999999999999997E-2</v>
      </c>
      <c r="G24">
        <f t="shared" si="0"/>
        <v>0.44999999999999996</v>
      </c>
      <c r="I24" s="13" t="s">
        <v>140</v>
      </c>
    </row>
    <row r="25" spans="1:11">
      <c r="A25" s="42" t="s">
        <v>19</v>
      </c>
      <c r="B25" s="44">
        <v>1</v>
      </c>
      <c r="C25" s="42">
        <v>3</v>
      </c>
      <c r="D25" s="45">
        <f>C25*B25*$B$4*2/3</f>
        <v>50</v>
      </c>
      <c r="E25" s="46" t="s">
        <v>19</v>
      </c>
      <c r="F25" s="21">
        <f>3/8</f>
        <v>0.375</v>
      </c>
      <c r="G25">
        <f t="shared" si="0"/>
        <v>18.75</v>
      </c>
      <c r="I25" s="13"/>
    </row>
    <row r="26" spans="1:11">
      <c r="A26" s="42" t="s">
        <v>20</v>
      </c>
      <c r="B26" s="44">
        <v>1</v>
      </c>
      <c r="C26" s="42">
        <v>3</v>
      </c>
      <c r="D26" s="45">
        <f>C26*B26*$B$4/3</f>
        <v>25</v>
      </c>
      <c r="E26" s="46" t="s">
        <v>20</v>
      </c>
      <c r="F26" s="21">
        <v>0.4</v>
      </c>
      <c r="G26">
        <f t="shared" si="0"/>
        <v>10</v>
      </c>
      <c r="I26" s="12"/>
    </row>
    <row r="27" spans="1:11">
      <c r="A27" s="42" t="s">
        <v>21</v>
      </c>
      <c r="B27" s="44"/>
      <c r="C27" s="42"/>
      <c r="D27" s="45">
        <v>1</v>
      </c>
      <c r="E27" s="46" t="s">
        <v>22</v>
      </c>
      <c r="F27" s="21">
        <v>1.5</v>
      </c>
      <c r="G27">
        <f t="shared" si="0"/>
        <v>1.5</v>
      </c>
      <c r="I27" s="13"/>
    </row>
    <row r="28" spans="1:11">
      <c r="A28" s="41" t="s">
        <v>110</v>
      </c>
      <c r="B28" s="44">
        <v>1</v>
      </c>
      <c r="C28" s="42">
        <v>3</v>
      </c>
      <c r="D28" s="45">
        <f>C28*B28*$B$4</f>
        <v>75</v>
      </c>
      <c r="E28" s="46" t="s">
        <v>23</v>
      </c>
      <c r="F28" s="21">
        <v>0.8</v>
      </c>
      <c r="G28">
        <f t="shared" si="0"/>
        <v>60</v>
      </c>
      <c r="I28" s="12"/>
    </row>
    <row r="29" spans="1:11">
      <c r="A29" s="42" t="s">
        <v>24</v>
      </c>
      <c r="B29" s="44"/>
      <c r="C29" s="42"/>
      <c r="D29" s="45">
        <v>24</v>
      </c>
      <c r="E29" s="46" t="s">
        <v>24</v>
      </c>
      <c r="F29" s="51">
        <f>2.5/12</f>
        <v>0.20833333333333334</v>
      </c>
      <c r="G29">
        <f t="shared" si="0"/>
        <v>5</v>
      </c>
      <c r="I29" s="13" t="s">
        <v>185</v>
      </c>
    </row>
    <row r="30" spans="1:11">
      <c r="A30" s="42" t="s">
        <v>26</v>
      </c>
      <c r="B30" s="44">
        <v>1</v>
      </c>
      <c r="C30" s="42">
        <v>2</v>
      </c>
      <c r="D30" s="45">
        <f>C30*B30*$B$4</f>
        <v>50</v>
      </c>
      <c r="E30" s="46" t="s">
        <v>11</v>
      </c>
      <c r="F30" s="21">
        <f>12/5</f>
        <v>2.4</v>
      </c>
      <c r="G30">
        <f t="shared" si="0"/>
        <v>120</v>
      </c>
      <c r="I30" s="12"/>
    </row>
    <row r="31" spans="1:11">
      <c r="A31" s="41" t="s">
        <v>27</v>
      </c>
      <c r="B31" s="44">
        <v>0.5</v>
      </c>
      <c r="C31" s="42">
        <v>2</v>
      </c>
      <c r="D31" s="45">
        <f>C31*B31*$B$4</f>
        <v>25</v>
      </c>
      <c r="E31" s="47" t="s">
        <v>25</v>
      </c>
      <c r="F31" s="21">
        <v>1.25</v>
      </c>
      <c r="G31">
        <f t="shared" si="0"/>
        <v>31.25</v>
      </c>
      <c r="I31" s="13" t="s">
        <v>28</v>
      </c>
    </row>
    <row r="32" spans="1:11">
      <c r="A32" s="42" t="s">
        <v>29</v>
      </c>
      <c r="B32" s="44">
        <v>100</v>
      </c>
      <c r="C32" s="42">
        <v>1</v>
      </c>
      <c r="D32" s="45">
        <f>C32*B32*$B$4/1000</f>
        <v>2.5</v>
      </c>
      <c r="E32" s="46" t="s">
        <v>30</v>
      </c>
      <c r="F32" s="21">
        <v>1</v>
      </c>
      <c r="G32">
        <f t="shared" si="0"/>
        <v>2.5</v>
      </c>
      <c r="I32" s="13" t="s">
        <v>31</v>
      </c>
    </row>
    <row r="33" spans="1:9">
      <c r="A33" s="42" t="s">
        <v>32</v>
      </c>
      <c r="B33" s="44">
        <v>50</v>
      </c>
      <c r="C33" s="42">
        <v>1</v>
      </c>
      <c r="D33" s="45">
        <f>C33*B33*$B$4</f>
        <v>1250</v>
      </c>
      <c r="E33" s="46" t="s">
        <v>30</v>
      </c>
      <c r="G33">
        <v>15</v>
      </c>
      <c r="I33" s="13" t="s">
        <v>142</v>
      </c>
    </row>
    <row r="34" spans="1:9">
      <c r="A34" s="41" t="s">
        <v>143</v>
      </c>
      <c r="B34" s="44">
        <v>0.1</v>
      </c>
      <c r="C34" s="42">
        <v>1</v>
      </c>
      <c r="D34" s="45">
        <v>12</v>
      </c>
      <c r="E34" s="47" t="s">
        <v>186</v>
      </c>
      <c r="F34" s="21">
        <f>1.95/4</f>
        <v>0.48749999999999999</v>
      </c>
      <c r="G34">
        <f t="shared" si="0"/>
        <v>5.85</v>
      </c>
      <c r="I34" s="13"/>
    </row>
    <row r="35" spans="1:9">
      <c r="A35" s="42" t="s">
        <v>33</v>
      </c>
      <c r="B35" s="44"/>
      <c r="C35" s="42"/>
      <c r="D35" s="45">
        <v>1</v>
      </c>
      <c r="E35" s="46" t="s">
        <v>34</v>
      </c>
      <c r="F35" s="21">
        <v>1</v>
      </c>
      <c r="G35">
        <f t="shared" si="0"/>
        <v>1</v>
      </c>
      <c r="I35" s="12"/>
    </row>
    <row r="36" spans="1:9">
      <c r="A36" s="42" t="s">
        <v>35</v>
      </c>
      <c r="B36" s="44"/>
      <c r="C36" s="42"/>
      <c r="D36" s="45">
        <v>10</v>
      </c>
      <c r="E36" s="46" t="s">
        <v>35</v>
      </c>
      <c r="F36" s="21">
        <f>1.2/10</f>
        <v>0.12</v>
      </c>
      <c r="G36">
        <f t="shared" si="0"/>
        <v>1.2</v>
      </c>
      <c r="I36" s="12"/>
    </row>
    <row r="37" spans="1:9">
      <c r="A37" s="42" t="s">
        <v>36</v>
      </c>
      <c r="B37" s="44"/>
      <c r="C37" s="42"/>
      <c r="D37" s="45">
        <v>1</v>
      </c>
      <c r="E37" s="46" t="s">
        <v>37</v>
      </c>
      <c r="F37" s="21">
        <v>1</v>
      </c>
      <c r="G37">
        <f t="shared" si="0"/>
        <v>1</v>
      </c>
      <c r="I37" s="12"/>
    </row>
    <row r="38" spans="1:9">
      <c r="A38" s="41" t="s">
        <v>175</v>
      </c>
      <c r="B38" s="44"/>
      <c r="C38" s="42"/>
      <c r="D38" s="45">
        <v>1</v>
      </c>
      <c r="E38" s="47" t="s">
        <v>155</v>
      </c>
      <c r="F38" s="21">
        <v>1</v>
      </c>
      <c r="G38">
        <f t="shared" si="0"/>
        <v>1</v>
      </c>
      <c r="I38" s="12"/>
    </row>
    <row r="39" spans="1:9">
      <c r="A39" s="41" t="s">
        <v>141</v>
      </c>
      <c r="B39" s="44"/>
      <c r="C39" s="42"/>
      <c r="D39" s="45">
        <v>2</v>
      </c>
      <c r="E39" s="46" t="s">
        <v>38</v>
      </c>
      <c r="F39" s="21">
        <v>4</v>
      </c>
      <c r="G39">
        <f t="shared" si="0"/>
        <v>8</v>
      </c>
      <c r="I39" s="12"/>
    </row>
    <row r="40" spans="1:9">
      <c r="A40" s="41" t="s">
        <v>165</v>
      </c>
      <c r="B40" s="44"/>
      <c r="C40" s="42"/>
      <c r="D40" s="45">
        <v>1</v>
      </c>
      <c r="E40" s="47" t="s">
        <v>14</v>
      </c>
      <c r="F40" s="21">
        <v>2.4</v>
      </c>
      <c r="G40">
        <f t="shared" si="0"/>
        <v>2.4</v>
      </c>
      <c r="I40" s="13" t="s">
        <v>138</v>
      </c>
    </row>
    <row r="41" spans="1:9">
      <c r="A41" s="42" t="s">
        <v>39</v>
      </c>
      <c r="B41" s="44">
        <v>1</v>
      </c>
      <c r="C41" s="42">
        <v>2</v>
      </c>
      <c r="D41" s="45">
        <f>C41*B41*$B$4</f>
        <v>50</v>
      </c>
      <c r="E41" s="46" t="s">
        <v>39</v>
      </c>
      <c r="F41" s="21">
        <v>0.85</v>
      </c>
      <c r="G41">
        <f t="shared" si="0"/>
        <v>42.5</v>
      </c>
      <c r="I41" s="12"/>
    </row>
    <row r="42" spans="1:9">
      <c r="A42" s="42" t="s">
        <v>40</v>
      </c>
      <c r="B42" s="44"/>
      <c r="C42" s="42"/>
      <c r="D42" s="45">
        <v>3</v>
      </c>
      <c r="E42" s="47" t="s">
        <v>22</v>
      </c>
      <c r="F42" s="21">
        <v>2.99</v>
      </c>
      <c r="G42">
        <f t="shared" si="0"/>
        <v>8.9700000000000006</v>
      </c>
    </row>
    <row r="43" spans="1:9">
      <c r="A43" s="41" t="s">
        <v>127</v>
      </c>
      <c r="B43" s="44">
        <v>1</v>
      </c>
      <c r="C43" s="45">
        <v>1</v>
      </c>
      <c r="D43" s="45">
        <f>C43*B43*$B$4</f>
        <v>25</v>
      </c>
      <c r="E43" s="47"/>
      <c r="F43" s="21">
        <f>1.5/4</f>
        <v>0.375</v>
      </c>
      <c r="G43">
        <f t="shared" si="0"/>
        <v>9.375</v>
      </c>
    </row>
    <row r="44" spans="1:9">
      <c r="A44" s="41" t="s">
        <v>144</v>
      </c>
      <c r="B44" s="44">
        <v>1</v>
      </c>
      <c r="C44" s="45">
        <v>1</v>
      </c>
      <c r="D44" s="45">
        <f t="shared" ref="D44:D46" si="1">C44*B44*$B$4</f>
        <v>25</v>
      </c>
      <c r="E44" s="47"/>
      <c r="F44" s="21">
        <v>0.5</v>
      </c>
      <c r="G44">
        <f t="shared" si="0"/>
        <v>12.5</v>
      </c>
    </row>
    <row r="45" spans="1:9">
      <c r="A45" s="41" t="s">
        <v>145</v>
      </c>
      <c r="B45" s="44">
        <v>1</v>
      </c>
      <c r="C45" s="45">
        <v>1</v>
      </c>
      <c r="D45" s="45">
        <f t="shared" si="1"/>
        <v>25</v>
      </c>
      <c r="E45" s="47"/>
      <c r="F45" s="21">
        <f>1.5/4</f>
        <v>0.375</v>
      </c>
      <c r="G45">
        <f t="shared" si="0"/>
        <v>9.375</v>
      </c>
    </row>
    <row r="46" spans="1:9">
      <c r="A46" s="41" t="s">
        <v>178</v>
      </c>
      <c r="B46" s="44">
        <v>1</v>
      </c>
      <c r="C46" s="45">
        <v>1</v>
      </c>
      <c r="D46" s="45">
        <f t="shared" si="1"/>
        <v>25</v>
      </c>
      <c r="E46" s="47"/>
      <c r="F46" s="21">
        <v>0.5</v>
      </c>
      <c r="G46">
        <f t="shared" si="0"/>
        <v>12.5</v>
      </c>
    </row>
    <row r="47" spans="1:9">
      <c r="A47" s="41" t="s">
        <v>147</v>
      </c>
      <c r="B47" s="44"/>
      <c r="C47" s="42"/>
      <c r="D47" s="45">
        <v>1</v>
      </c>
      <c r="E47" s="47" t="s">
        <v>153</v>
      </c>
      <c r="F47" s="21">
        <v>2.25</v>
      </c>
      <c r="G47">
        <f t="shared" si="0"/>
        <v>2.25</v>
      </c>
    </row>
    <row r="48" spans="1:9">
      <c r="A48" s="41" t="s">
        <v>148</v>
      </c>
      <c r="B48" s="44"/>
      <c r="C48" s="42"/>
      <c r="D48" s="45">
        <v>2</v>
      </c>
      <c r="E48" s="47" t="s">
        <v>158</v>
      </c>
      <c r="F48" s="21">
        <v>9</v>
      </c>
      <c r="G48">
        <f t="shared" si="0"/>
        <v>18</v>
      </c>
    </row>
    <row r="49" spans="1:7">
      <c r="A49" s="41" t="s">
        <v>171</v>
      </c>
      <c r="B49" s="44"/>
      <c r="C49" s="42"/>
      <c r="D49" s="45">
        <v>1</v>
      </c>
      <c r="E49" s="47" t="s">
        <v>157</v>
      </c>
      <c r="F49" s="21">
        <v>1.5</v>
      </c>
      <c r="G49">
        <f t="shared" si="0"/>
        <v>1.5</v>
      </c>
    </row>
    <row r="50" spans="1:7">
      <c r="A50" s="41" t="s">
        <v>149</v>
      </c>
      <c r="B50" s="41"/>
      <c r="C50" s="41"/>
      <c r="D50" s="41">
        <v>1</v>
      </c>
      <c r="E50" s="41" t="s">
        <v>157</v>
      </c>
      <c r="F50" s="21">
        <v>1.2</v>
      </c>
      <c r="G50">
        <f t="shared" si="0"/>
        <v>1.2</v>
      </c>
    </row>
    <row r="51" spans="1:7">
      <c r="A51" s="41" t="s">
        <v>150</v>
      </c>
      <c r="B51" s="41"/>
      <c r="C51" s="41"/>
      <c r="D51" s="41">
        <v>1</v>
      </c>
      <c r="E51" s="41" t="s">
        <v>156</v>
      </c>
      <c r="F51" s="21">
        <v>10</v>
      </c>
      <c r="G51">
        <f t="shared" si="0"/>
        <v>10</v>
      </c>
    </row>
    <row r="52" spans="1:7">
      <c r="A52" s="42" t="s">
        <v>44</v>
      </c>
      <c r="B52" s="41"/>
      <c r="C52" s="41"/>
      <c r="D52" s="41">
        <v>1</v>
      </c>
      <c r="E52" s="41" t="s">
        <v>155</v>
      </c>
      <c r="F52" s="21">
        <v>5</v>
      </c>
      <c r="G52">
        <f t="shared" si="0"/>
        <v>5</v>
      </c>
    </row>
    <row r="53" spans="1:7">
      <c r="A53" s="41" t="s">
        <v>154</v>
      </c>
      <c r="B53" s="41"/>
      <c r="C53" s="41"/>
      <c r="D53" s="41">
        <v>1</v>
      </c>
      <c r="E53" s="41" t="s">
        <v>153</v>
      </c>
      <c r="F53" s="21">
        <v>0.95</v>
      </c>
      <c r="G53">
        <f t="shared" si="0"/>
        <v>0.95</v>
      </c>
    </row>
    <row r="54" spans="1:7">
      <c r="A54" s="41" t="s">
        <v>152</v>
      </c>
      <c r="B54" s="41"/>
      <c r="C54" s="41"/>
      <c r="D54" s="41">
        <v>1</v>
      </c>
      <c r="E54" s="41"/>
      <c r="F54" s="21">
        <v>3.5</v>
      </c>
      <c r="G54">
        <f t="shared" si="0"/>
        <v>3.5</v>
      </c>
    </row>
    <row r="55" spans="1:7">
      <c r="A55" s="41" t="s">
        <v>177</v>
      </c>
      <c r="B55" s="41"/>
      <c r="C55" s="41"/>
      <c r="D55" s="41"/>
      <c r="E55" s="41"/>
      <c r="F55" s="21">
        <v>1</v>
      </c>
      <c r="G55">
        <f t="shared" si="0"/>
        <v>0</v>
      </c>
    </row>
    <row r="56" spans="1:7">
      <c r="A56" s="41" t="s">
        <v>176</v>
      </c>
      <c r="B56" s="41"/>
      <c r="C56" s="41"/>
      <c r="D56" s="41">
        <v>1</v>
      </c>
      <c r="E56" s="41" t="s">
        <v>155</v>
      </c>
      <c r="F56" s="21">
        <v>1.2</v>
      </c>
      <c r="G56">
        <f t="shared" si="0"/>
        <v>1.2</v>
      </c>
    </row>
    <row r="57" spans="1:7">
      <c r="A57" s="42" t="s">
        <v>45</v>
      </c>
      <c r="B57" s="41"/>
      <c r="C57" s="41"/>
      <c r="D57" s="41">
        <v>1</v>
      </c>
      <c r="E57" s="41"/>
      <c r="F57" s="21">
        <v>0.8</v>
      </c>
      <c r="G57">
        <f t="shared" si="0"/>
        <v>0.8</v>
      </c>
    </row>
    <row r="58" spans="1:7">
      <c r="A58" s="42" t="s">
        <v>46</v>
      </c>
      <c r="B58" s="41"/>
      <c r="C58" s="41"/>
      <c r="D58" s="41">
        <v>12</v>
      </c>
      <c r="E58" s="41"/>
      <c r="F58" s="21">
        <v>15</v>
      </c>
      <c r="G58">
        <f t="shared" si="0"/>
        <v>180</v>
      </c>
    </row>
    <row r="59" spans="1:7">
      <c r="A59" s="42" t="s">
        <v>47</v>
      </c>
      <c r="B59" s="41"/>
      <c r="C59" s="41"/>
      <c r="D59" s="41">
        <v>1</v>
      </c>
      <c r="E59" s="41" t="s">
        <v>151</v>
      </c>
      <c r="F59" s="21">
        <v>2.99</v>
      </c>
      <c r="G59">
        <f t="shared" si="0"/>
        <v>2.99</v>
      </c>
    </row>
    <row r="60" spans="1:7">
      <c r="A60" s="42" t="s">
        <v>159</v>
      </c>
      <c r="B60" s="41"/>
      <c r="C60" s="41"/>
      <c r="D60" s="41">
        <v>3</v>
      </c>
      <c r="E60" s="41" t="s">
        <v>173</v>
      </c>
      <c r="F60" s="21">
        <v>1</v>
      </c>
      <c r="G60">
        <f t="shared" si="0"/>
        <v>3</v>
      </c>
    </row>
    <row r="61" spans="1:7">
      <c r="A61" s="41"/>
      <c r="B61" s="41"/>
      <c r="C61" s="41"/>
      <c r="D61" s="41"/>
      <c r="E61" s="41"/>
    </row>
    <row r="62" spans="1:7">
      <c r="A62" s="52" t="s">
        <v>164</v>
      </c>
      <c r="G62" s="50">
        <f>SUM(G9:G60)</f>
        <v>766.80458333333354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5"/>
  <sheetViews>
    <sheetView topLeftCell="A2" workbookViewId="0">
      <selection activeCell="K13" sqref="K13"/>
    </sheetView>
  </sheetViews>
  <sheetFormatPr defaultRowHeight="15"/>
  <cols>
    <col min="1" max="1" width="17.85546875" customWidth="1"/>
  </cols>
  <sheetData>
    <row r="1" spans="1:8">
      <c r="A1" t="s">
        <v>49</v>
      </c>
      <c r="B1" s="18"/>
    </row>
    <row r="2" spans="1:8">
      <c r="B2" s="18"/>
    </row>
    <row r="3" spans="1:8">
      <c r="A3" s="1" t="s">
        <v>201</v>
      </c>
      <c r="B3" s="18"/>
      <c r="E3" s="1" t="s">
        <v>187</v>
      </c>
    </row>
    <row r="4" spans="1:8">
      <c r="A4" t="s">
        <v>0</v>
      </c>
      <c r="B4" s="18" t="s">
        <v>50</v>
      </c>
      <c r="C4" t="s">
        <v>51</v>
      </c>
      <c r="H4" t="s">
        <v>188</v>
      </c>
    </row>
    <row r="5" spans="1:8">
      <c r="A5" t="s">
        <v>52</v>
      </c>
      <c r="B5" s="18">
        <v>1</v>
      </c>
      <c r="C5" s="19"/>
      <c r="F5" t="s">
        <v>189</v>
      </c>
      <c r="H5" s="53">
        <v>4</v>
      </c>
    </row>
    <row r="6" spans="1:8">
      <c r="A6" t="s">
        <v>53</v>
      </c>
      <c r="B6" s="18">
        <v>1</v>
      </c>
      <c r="C6" s="19"/>
      <c r="F6" t="s">
        <v>190</v>
      </c>
      <c r="H6" s="54">
        <v>30</v>
      </c>
    </row>
    <row r="7" spans="1:8">
      <c r="A7" t="s">
        <v>54</v>
      </c>
      <c r="B7" s="18">
        <v>6</v>
      </c>
      <c r="C7" s="19"/>
      <c r="F7" t="s">
        <v>191</v>
      </c>
      <c r="H7" s="54">
        <v>30</v>
      </c>
    </row>
    <row r="8" spans="1:8">
      <c r="A8" t="s">
        <v>55</v>
      </c>
      <c r="B8" s="18">
        <v>8</v>
      </c>
      <c r="C8" s="19"/>
      <c r="D8" s="20"/>
      <c r="F8" t="s">
        <v>192</v>
      </c>
      <c r="H8" s="54">
        <v>30</v>
      </c>
    </row>
    <row r="9" spans="1:8">
      <c r="A9" t="s">
        <v>56</v>
      </c>
      <c r="B9" s="18">
        <v>2</v>
      </c>
      <c r="C9" s="19"/>
      <c r="D9" s="20"/>
      <c r="F9" t="s">
        <v>193</v>
      </c>
      <c r="H9" s="54">
        <v>1</v>
      </c>
    </row>
    <row r="10" spans="1:8">
      <c r="A10" t="s">
        <v>57</v>
      </c>
      <c r="B10" s="18">
        <v>2</v>
      </c>
      <c r="C10" s="19"/>
      <c r="D10" s="20"/>
      <c r="F10" t="s">
        <v>194</v>
      </c>
      <c r="H10" s="54">
        <v>1</v>
      </c>
    </row>
    <row r="11" spans="1:8">
      <c r="A11" t="s">
        <v>58</v>
      </c>
      <c r="B11" s="18">
        <v>3</v>
      </c>
      <c r="C11" s="19"/>
      <c r="D11" s="20"/>
      <c r="F11" t="s">
        <v>195</v>
      </c>
      <c r="H11" s="54">
        <v>1</v>
      </c>
    </row>
    <row r="12" spans="1:8">
      <c r="A12" t="s">
        <v>59</v>
      </c>
      <c r="B12" s="18">
        <v>1</v>
      </c>
      <c r="C12" s="19"/>
      <c r="D12" s="20"/>
      <c r="F12" t="s">
        <v>196</v>
      </c>
      <c r="G12" s="18"/>
      <c r="H12" s="54">
        <v>3</v>
      </c>
    </row>
    <row r="13" spans="1:8">
      <c r="A13" t="s">
        <v>60</v>
      </c>
      <c r="B13" s="18">
        <v>2</v>
      </c>
      <c r="C13" s="19"/>
      <c r="D13" s="20"/>
      <c r="E13" s="21"/>
      <c r="F13" t="s">
        <v>197</v>
      </c>
      <c r="H13" s="54">
        <v>1</v>
      </c>
    </row>
    <row r="14" spans="1:8">
      <c r="A14" t="s">
        <v>61</v>
      </c>
      <c r="B14" s="18">
        <v>2</v>
      </c>
      <c r="C14" s="19"/>
      <c r="D14" s="20"/>
      <c r="F14" t="s">
        <v>198</v>
      </c>
      <c r="H14" s="54" t="s">
        <v>157</v>
      </c>
    </row>
    <row r="15" spans="1:8">
      <c r="A15" t="s">
        <v>62</v>
      </c>
      <c r="B15" s="18"/>
      <c r="C15" s="19"/>
      <c r="F15" t="s">
        <v>199</v>
      </c>
      <c r="H15" s="55">
        <v>1</v>
      </c>
    </row>
    <row r="16" spans="1:8">
      <c r="A16" t="s">
        <v>63</v>
      </c>
      <c r="B16" s="18">
        <v>2</v>
      </c>
      <c r="C16" s="19"/>
      <c r="F16" t="s">
        <v>200</v>
      </c>
      <c r="H16" s="56">
        <v>1</v>
      </c>
    </row>
    <row r="17" spans="1:3">
      <c r="A17" t="s">
        <v>64</v>
      </c>
      <c r="B17" s="18">
        <v>2</v>
      </c>
      <c r="C17" s="19"/>
    </row>
    <row r="18" spans="1:3">
      <c r="A18" t="s">
        <v>65</v>
      </c>
      <c r="B18" s="18">
        <v>4</v>
      </c>
      <c r="C18" s="19"/>
    </row>
    <row r="19" spans="1:3">
      <c r="A19" t="s">
        <v>202</v>
      </c>
      <c r="B19" s="18">
        <v>6</v>
      </c>
      <c r="C19" s="19"/>
    </row>
    <row r="20" spans="1:3">
      <c r="A20" t="s">
        <v>66</v>
      </c>
      <c r="B20" s="18">
        <v>1</v>
      </c>
      <c r="C20" s="19"/>
    </row>
    <row r="21" spans="1:3">
      <c r="A21" t="s">
        <v>67</v>
      </c>
      <c r="B21" s="18">
        <v>1</v>
      </c>
      <c r="C21" s="20"/>
    </row>
    <row r="22" spans="1:3">
      <c r="A22" t="s">
        <v>68</v>
      </c>
      <c r="B22" s="18">
        <v>1</v>
      </c>
    </row>
    <row r="23" spans="1:3">
      <c r="A23" t="s">
        <v>69</v>
      </c>
      <c r="B23" s="18" t="s">
        <v>70</v>
      </c>
    </row>
    <row r="24" spans="1:3">
      <c r="B24" s="18"/>
    </row>
    <row r="25" spans="1:3">
      <c r="B25" s="2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F2"/>
  <sheetViews>
    <sheetView workbookViewId="0">
      <selection activeCell="A6" sqref="A6"/>
    </sheetView>
  </sheetViews>
  <sheetFormatPr defaultRowHeight="15"/>
  <cols>
    <col min="1" max="1" width="29.7109375" customWidth="1"/>
    <col min="2" max="2" width="12.28515625" customWidth="1"/>
    <col min="3" max="3" width="12.42578125" customWidth="1"/>
    <col min="5" max="5" width="16" customWidth="1"/>
    <col min="6" max="6" width="19.85546875" customWidth="1"/>
  </cols>
  <sheetData>
    <row r="2" spans="1:6">
      <c r="A2" s="1" t="s">
        <v>203</v>
      </c>
      <c r="B2" s="37" t="s">
        <v>204</v>
      </c>
      <c r="C2" s="37" t="s">
        <v>205</v>
      </c>
      <c r="D2" s="37" t="s">
        <v>206</v>
      </c>
      <c r="E2" s="37" t="s">
        <v>208</v>
      </c>
      <c r="F2" s="37" t="s">
        <v>207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G50"/>
  <sheetViews>
    <sheetView workbookViewId="0">
      <selection activeCell="A2" sqref="A2"/>
    </sheetView>
  </sheetViews>
  <sheetFormatPr defaultRowHeight="15"/>
  <cols>
    <col min="1" max="1" width="48.7109375" customWidth="1"/>
    <col min="6" max="6" width="42" customWidth="1"/>
  </cols>
  <sheetData>
    <row r="2" spans="1:7" ht="21">
      <c r="A2" s="66" t="s">
        <v>249</v>
      </c>
    </row>
    <row r="5" spans="1:7" ht="18.75">
      <c r="A5" s="15" t="s">
        <v>78</v>
      </c>
      <c r="F5" s="15" t="s">
        <v>79</v>
      </c>
    </row>
    <row r="6" spans="1:7" ht="18.75">
      <c r="A6" s="17" t="s">
        <v>209</v>
      </c>
      <c r="D6" s="19"/>
      <c r="F6" s="17" t="s">
        <v>210</v>
      </c>
      <c r="G6" s="19"/>
    </row>
    <row r="7" spans="1:7" ht="18.75">
      <c r="A7" s="17" t="s">
        <v>80</v>
      </c>
      <c r="D7" s="19"/>
      <c r="F7" s="17" t="s">
        <v>211</v>
      </c>
      <c r="G7" s="19"/>
    </row>
    <row r="8" spans="1:7" ht="18.75">
      <c r="A8" s="17" t="s">
        <v>212</v>
      </c>
      <c r="D8" s="19"/>
      <c r="F8" s="17" t="s">
        <v>81</v>
      </c>
      <c r="G8" s="19"/>
    </row>
    <row r="9" spans="1:7" ht="18.75">
      <c r="A9" s="17" t="s">
        <v>213</v>
      </c>
      <c r="D9" s="19"/>
      <c r="F9" s="17" t="s">
        <v>82</v>
      </c>
      <c r="G9" s="19"/>
    </row>
    <row r="10" spans="1:7" ht="18.75">
      <c r="A10" s="17" t="s">
        <v>214</v>
      </c>
      <c r="D10" s="19"/>
      <c r="F10" s="17" t="s">
        <v>215</v>
      </c>
      <c r="G10" s="19"/>
    </row>
    <row r="11" spans="1:7" ht="18.75">
      <c r="A11" s="17" t="s">
        <v>216</v>
      </c>
      <c r="D11" s="19"/>
      <c r="F11" s="17" t="s">
        <v>83</v>
      </c>
      <c r="G11" s="19"/>
    </row>
    <row r="12" spans="1:7" ht="18.75">
      <c r="A12" s="17" t="s">
        <v>217</v>
      </c>
      <c r="D12" s="19"/>
      <c r="F12" s="17"/>
    </row>
    <row r="13" spans="1:7" ht="18.75">
      <c r="A13" s="17" t="s">
        <v>218</v>
      </c>
      <c r="D13" s="19"/>
      <c r="F13" s="15" t="s">
        <v>219</v>
      </c>
      <c r="G13" s="57"/>
    </row>
    <row r="14" spans="1:7" ht="18.75">
      <c r="A14" s="17"/>
      <c r="F14" s="17" t="s">
        <v>85</v>
      </c>
      <c r="G14" s="57"/>
    </row>
    <row r="15" spans="1:7" ht="18.75">
      <c r="A15" s="15" t="s">
        <v>84</v>
      </c>
      <c r="F15" s="17" t="s">
        <v>220</v>
      </c>
      <c r="G15" s="57"/>
    </row>
    <row r="16" spans="1:7" ht="18.75">
      <c r="A16" s="17" t="s">
        <v>86</v>
      </c>
      <c r="D16" s="19"/>
      <c r="F16" s="17" t="s">
        <v>221</v>
      </c>
      <c r="G16" s="57"/>
    </row>
    <row r="17" spans="1:7" ht="18.75">
      <c r="A17" s="17" t="s">
        <v>87</v>
      </c>
      <c r="D17" s="19"/>
      <c r="F17" s="17" t="s">
        <v>222</v>
      </c>
      <c r="G17" s="57"/>
    </row>
    <row r="18" spans="1:7" ht="18.75">
      <c r="A18" s="17" t="s">
        <v>223</v>
      </c>
      <c r="D18" s="19"/>
      <c r="F18" s="17" t="s">
        <v>224</v>
      </c>
      <c r="G18" s="57"/>
    </row>
    <row r="19" spans="1:7" ht="18.75">
      <c r="A19" s="17" t="s">
        <v>225</v>
      </c>
      <c r="D19" s="19"/>
      <c r="F19" s="17" t="s">
        <v>226</v>
      </c>
      <c r="G19" s="57"/>
    </row>
    <row r="20" spans="1:7" ht="18.75">
      <c r="A20" s="17" t="s">
        <v>227</v>
      </c>
      <c r="D20" s="19"/>
      <c r="F20" s="17"/>
    </row>
    <row r="21" spans="1:7" ht="18.75">
      <c r="A21" s="17" t="s">
        <v>228</v>
      </c>
      <c r="D21" s="19"/>
      <c r="F21" s="58" t="s">
        <v>229</v>
      </c>
      <c r="G21" s="19"/>
    </row>
    <row r="22" spans="1:7" ht="18.75">
      <c r="A22" s="17"/>
      <c r="F22" s="59" t="s">
        <v>230</v>
      </c>
      <c r="G22" s="19"/>
    </row>
    <row r="23" spans="1:7" ht="18.75">
      <c r="A23" s="15" t="s">
        <v>231</v>
      </c>
      <c r="D23" s="60"/>
      <c r="F23" s="59" t="s">
        <v>232</v>
      </c>
      <c r="G23" s="19"/>
    </row>
    <row r="24" spans="1:7" ht="18.75">
      <c r="A24" s="59" t="s">
        <v>233</v>
      </c>
      <c r="B24" s="2"/>
      <c r="D24" s="61"/>
      <c r="F24" s="59" t="s">
        <v>234</v>
      </c>
      <c r="G24" s="19"/>
    </row>
    <row r="25" spans="1:7" ht="18.75">
      <c r="A25" s="59" t="s">
        <v>235</v>
      </c>
      <c r="B25" s="2"/>
      <c r="D25" s="19"/>
      <c r="F25" s="59" t="s">
        <v>236</v>
      </c>
      <c r="G25" s="19"/>
    </row>
    <row r="26" spans="1:7" ht="18.75">
      <c r="A26" s="59" t="s">
        <v>237</v>
      </c>
      <c r="B26" s="2"/>
      <c r="D26" s="19"/>
      <c r="F26" s="17"/>
    </row>
    <row r="27" spans="1:7" ht="18.75">
      <c r="A27" s="17" t="s">
        <v>238</v>
      </c>
      <c r="B27" s="2"/>
      <c r="D27" s="19"/>
      <c r="G27" s="2"/>
    </row>
    <row r="28" spans="1:7" ht="37.5">
      <c r="A28" s="62" t="s">
        <v>239</v>
      </c>
      <c r="B28" s="2"/>
      <c r="D28" s="19"/>
    </row>
    <row r="29" spans="1:7" ht="18.75">
      <c r="A29" s="63"/>
    </row>
    <row r="30" spans="1:7" ht="18.75">
      <c r="A30" s="63" t="s">
        <v>240</v>
      </c>
    </row>
    <row r="31" spans="1:7" ht="18.75">
      <c r="A31" s="64" t="s">
        <v>241</v>
      </c>
      <c r="F31" s="59"/>
    </row>
    <row r="32" spans="1:7" ht="18.75">
      <c r="A32" s="63"/>
      <c r="F32" s="59"/>
    </row>
    <row r="33" spans="1:6" ht="18.75">
      <c r="A33" s="65" t="s">
        <v>242</v>
      </c>
      <c r="B33" s="40"/>
      <c r="F33" s="59"/>
    </row>
    <row r="34" spans="1:6" ht="18.75">
      <c r="A34" s="17" t="s">
        <v>243</v>
      </c>
      <c r="B34" s="40"/>
    </row>
    <row r="35" spans="1:6" ht="18.75">
      <c r="A35" s="17" t="s">
        <v>244</v>
      </c>
      <c r="B35" s="40"/>
    </row>
    <row r="36" spans="1:6" ht="18.75">
      <c r="A36" s="16" t="s">
        <v>245</v>
      </c>
      <c r="B36" s="40"/>
    </row>
    <row r="37" spans="1:6" ht="18.75">
      <c r="A37" s="16" t="s">
        <v>246</v>
      </c>
      <c r="B37" s="40"/>
      <c r="F37" s="59"/>
    </row>
    <row r="38" spans="1:6" ht="18.75">
      <c r="A38" s="16" t="s">
        <v>247</v>
      </c>
      <c r="B38" s="40"/>
      <c r="F38" s="59"/>
    </row>
    <row r="39" spans="1:6" ht="18.75">
      <c r="A39" s="16" t="s">
        <v>250</v>
      </c>
      <c r="B39" s="40"/>
    </row>
    <row r="40" spans="1:6" ht="18.75">
      <c r="A40" s="16" t="s">
        <v>248</v>
      </c>
      <c r="B40" s="40"/>
    </row>
    <row r="41" spans="1:6" ht="18.75">
      <c r="A41" s="16"/>
    </row>
    <row r="42" spans="1:6" ht="18.75">
      <c r="A42" s="36"/>
    </row>
    <row r="43" spans="1:6" ht="18.75">
      <c r="A43" s="36"/>
    </row>
    <row r="44" spans="1:6" ht="18.75">
      <c r="A44" s="23"/>
    </row>
    <row r="45" spans="1:6" ht="18.75">
      <c r="A45" s="23"/>
    </row>
    <row r="46" spans="1:6" ht="18.75">
      <c r="A46" s="23"/>
    </row>
    <row r="47" spans="1:6" ht="18.75">
      <c r="A47" s="24"/>
    </row>
    <row r="48" spans="1:6" ht="18.75">
      <c r="A48" s="16"/>
    </row>
    <row r="49" spans="1:1" ht="18.75">
      <c r="A49" s="24"/>
    </row>
    <row r="50" spans="1:1" ht="18.75">
      <c r="A50" s="2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menu</vt:lpstr>
      <vt:lpstr>budget overview</vt:lpstr>
      <vt:lpstr>food breakdown</vt:lpstr>
      <vt:lpstr>gear needed</vt:lpstr>
      <vt:lpstr>attendees</vt:lpstr>
      <vt:lpstr>kit list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Molloy</dc:creator>
  <cp:lastModifiedBy>Leonie</cp:lastModifiedBy>
  <cp:lastPrinted>2018-02-07T11:39:00Z</cp:lastPrinted>
  <dcterms:created xsi:type="dcterms:W3CDTF">2017-06-15T11:21:42Z</dcterms:created>
  <dcterms:modified xsi:type="dcterms:W3CDTF">2021-03-20T16:34:12Z</dcterms:modified>
</cp:coreProperties>
</file>